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vnhungho3\Desktop\"/>
    </mc:Choice>
  </mc:AlternateContent>
  <xr:revisionPtr revIDLastSave="0" documentId="8_{970816DE-9715-4DBA-9B61-79B930D1D109}" xr6:coauthVersionLast="41" xr6:coauthVersionMax="41" xr10:uidLastSave="{00000000-0000-0000-0000-000000000000}"/>
  <bookViews>
    <workbookView xWindow="-108" yWindow="-108" windowWidth="23256" windowHeight="12576" tabRatio="500" activeTab="1" xr2:uid="{00000000-000D-0000-FFFF-FFFF00000000}"/>
  </bookViews>
  <sheets>
    <sheet name="Cyclone calculation tool" sheetId="1" r:id="rId1"/>
    <sheet name="Sheet1" sheetId="2" r:id="rId2"/>
  </sheet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E4" i="2" l="1"/>
  <c r="E5" i="2"/>
  <c r="E6" i="2"/>
  <c r="E7" i="2"/>
  <c r="E8" i="2"/>
  <c r="E9" i="2"/>
  <c r="E10" i="2"/>
  <c r="I83" i="1"/>
  <c r="I67" i="1"/>
  <c r="I66" i="1"/>
  <c r="I57" i="1"/>
  <c r="I55" i="1"/>
  <c r="I54" i="1"/>
  <c r="I40" i="1"/>
  <c r="I73" i="1" s="1"/>
  <c r="I56" i="1" l="1"/>
  <c r="I62" i="1"/>
  <c r="I46" i="1"/>
  <c r="I50" i="1"/>
  <c r="I47" i="1"/>
  <c r="I85" i="1" s="1"/>
  <c r="I49" i="1"/>
  <c r="I61" i="1"/>
  <c r="I68" i="1" s="1"/>
  <c r="I69" i="1" s="1"/>
  <c r="I48" i="1"/>
  <c r="I84" i="1"/>
  <c r="I44" i="1"/>
  <c r="I45" i="1"/>
  <c r="I74" i="1" l="1"/>
  <c r="I86" i="1" s="1"/>
  <c r="I75" i="1" l="1"/>
  <c r="I78" i="1" s="1"/>
  <c r="I79" i="1" s="1"/>
  <c r="I80" i="1" s="1"/>
  <c r="G10" i="1" s="1"/>
  <c r="I87" i="1"/>
  <c r="I88" i="1" s="1"/>
  <c r="G12" i="1" s="1"/>
</calcChain>
</file>

<file path=xl/sharedStrings.xml><?xml version="1.0" encoding="utf-8"?>
<sst xmlns="http://schemas.openxmlformats.org/spreadsheetml/2006/main" count="123" uniqueCount="83">
  <si>
    <t>DO NOT USE THIS METHOD FOR DETAIL DESIGN – ALWAYS CONSULT A REPUTABLE SUPPLIER FOR DETAIL DESIGN</t>
  </si>
  <si>
    <t>Cyclone design tool</t>
  </si>
  <si>
    <t>To modify</t>
  </si>
  <si>
    <t>Calculated</t>
  </si>
  <si>
    <t>Dust stream to separate</t>
  </si>
  <si>
    <t>Control panel</t>
  </si>
  <si>
    <t>Gas flowrate</t>
  </si>
  <si>
    <t>Vc</t>
  </si>
  <si>
    <t>m3/h</t>
  </si>
  <si>
    <t>Cyclone diameter Dc (m)</t>
  </si>
  <si>
    <t>Dust load</t>
  </si>
  <si>
    <t>g/m3</t>
  </si>
  <si>
    <t>m</t>
  </si>
  <si>
    <t>Gas viscosty</t>
  </si>
  <si>
    <r>
      <rPr>
        <sz val="10"/>
        <rFont val="DejaVu Sans"/>
        <family val="2"/>
        <charset val="1"/>
      </rPr>
      <t>μ</t>
    </r>
    <r>
      <rPr>
        <sz val="10"/>
        <rFont val="Arial"/>
        <family val="2"/>
        <charset val="1"/>
      </rPr>
      <t>c</t>
    </r>
  </si>
  <si>
    <t>Pa.s</t>
  </si>
  <si>
    <t>Please modify the cyclone diameter until cut off diameter reaches target and low pressure drop</t>
  </si>
  <si>
    <t>Gas density</t>
  </si>
  <si>
    <t>kg/m3</t>
  </si>
  <si>
    <t>Cut off diameter (microns)</t>
  </si>
  <si>
    <t>Solid density</t>
  </si>
  <si>
    <t>microns</t>
  </si>
  <si>
    <t>Pressure drop</t>
  </si>
  <si>
    <t>Pa</t>
  </si>
  <si>
    <t>Selection of Standard Geometry</t>
  </si>
  <si>
    <t>Please select one standard geometry and copy past the values in the «chosen geometry» table</t>
  </si>
  <si>
    <r>
      <rPr>
        <sz val="12"/>
        <rFont val="Arial"/>
        <family val="2"/>
        <charset val="1"/>
      </rPr>
      <t xml:space="preserve">Standard Geometries for cyclones with </t>
    </r>
    <r>
      <rPr>
        <b/>
        <sz val="12"/>
        <color rgb="FFCE181E"/>
        <rFont val="Arial"/>
        <family val="2"/>
        <charset val="1"/>
      </rPr>
      <t>tangential inlet</t>
    </r>
  </si>
  <si>
    <t>Standard</t>
  </si>
  <si>
    <t>High efficiency</t>
  </si>
  <si>
    <t>Dimensions</t>
  </si>
  <si>
    <t>Lapple</t>
  </si>
  <si>
    <t>Swift</t>
  </si>
  <si>
    <t>Peterson
Whitby</t>
  </si>
  <si>
    <t>Stairmand</t>
  </si>
  <si>
    <r>
      <rPr>
        <sz val="12"/>
        <rFont val="Arial"/>
        <family val="2"/>
        <charset val="1"/>
      </rPr>
      <t>H</t>
    </r>
    <r>
      <rPr>
        <vertAlign val="subscript"/>
        <sz val="12"/>
        <rFont val="Arial"/>
        <family val="2"/>
        <charset val="1"/>
      </rPr>
      <t>c</t>
    </r>
    <r>
      <rPr>
        <sz val="12"/>
        <rFont val="Arial"/>
        <family val="2"/>
        <charset val="1"/>
      </rPr>
      <t>/D</t>
    </r>
    <r>
      <rPr>
        <vertAlign val="subscript"/>
        <sz val="12"/>
        <rFont val="Arial"/>
        <family val="2"/>
        <charset val="1"/>
      </rPr>
      <t>c</t>
    </r>
    <r>
      <rPr>
        <sz val="12"/>
        <rFont val="Arial"/>
        <family val="2"/>
        <charset val="1"/>
      </rPr>
      <t xml:space="preserve"> = K</t>
    </r>
    <r>
      <rPr>
        <vertAlign val="subscript"/>
        <sz val="12"/>
        <rFont val="Arial"/>
        <family val="2"/>
        <charset val="1"/>
      </rPr>
      <t>H</t>
    </r>
  </si>
  <si>
    <r>
      <rPr>
        <sz val="12"/>
        <rFont val="Arial"/>
        <family val="2"/>
        <charset val="1"/>
      </rPr>
      <t>B</t>
    </r>
    <r>
      <rPr>
        <vertAlign val="subscript"/>
        <sz val="12"/>
        <rFont val="Arial"/>
        <family val="2"/>
        <charset val="1"/>
      </rPr>
      <t>c</t>
    </r>
    <r>
      <rPr>
        <sz val="12"/>
        <rFont val="Arial"/>
        <family val="2"/>
        <charset val="1"/>
      </rPr>
      <t>/D</t>
    </r>
    <r>
      <rPr>
        <vertAlign val="subscript"/>
        <sz val="12"/>
        <rFont val="Arial"/>
        <family val="2"/>
        <charset val="1"/>
      </rPr>
      <t>c</t>
    </r>
    <r>
      <rPr>
        <sz val="12"/>
        <rFont val="Arial"/>
        <family val="2"/>
        <charset val="1"/>
      </rPr>
      <t xml:space="preserve"> = K</t>
    </r>
    <r>
      <rPr>
        <vertAlign val="subscript"/>
        <sz val="12"/>
        <rFont val="Arial"/>
        <family val="2"/>
        <charset val="1"/>
      </rPr>
      <t>B</t>
    </r>
  </si>
  <si>
    <r>
      <rPr>
        <sz val="12"/>
        <rFont val="Arial"/>
        <family val="2"/>
        <charset val="1"/>
      </rPr>
      <t>S</t>
    </r>
    <r>
      <rPr>
        <vertAlign val="subscript"/>
        <sz val="12"/>
        <rFont val="Arial"/>
        <family val="2"/>
        <charset val="1"/>
      </rPr>
      <t>c</t>
    </r>
    <r>
      <rPr>
        <sz val="12"/>
        <rFont val="Arial"/>
        <family val="2"/>
        <charset val="1"/>
      </rPr>
      <t>/D</t>
    </r>
    <r>
      <rPr>
        <vertAlign val="subscript"/>
        <sz val="12"/>
        <rFont val="Arial"/>
        <family val="2"/>
        <charset val="1"/>
      </rPr>
      <t>c</t>
    </r>
    <r>
      <rPr>
        <sz val="12"/>
        <rFont val="Arial"/>
        <family val="2"/>
        <charset val="1"/>
      </rPr>
      <t xml:space="preserve"> = K</t>
    </r>
    <r>
      <rPr>
        <vertAlign val="subscript"/>
        <sz val="12"/>
        <rFont val="Arial"/>
        <family val="2"/>
        <charset val="1"/>
      </rPr>
      <t>S</t>
    </r>
  </si>
  <si>
    <r>
      <rPr>
        <sz val="12"/>
        <rFont val="Arial"/>
        <family val="2"/>
        <charset val="1"/>
      </rPr>
      <t>D</t>
    </r>
    <r>
      <rPr>
        <vertAlign val="subscript"/>
        <sz val="12"/>
        <rFont val="Arial"/>
        <family val="2"/>
        <charset val="1"/>
      </rPr>
      <t>i</t>
    </r>
    <r>
      <rPr>
        <sz val="12"/>
        <rFont val="Arial"/>
        <family val="2"/>
        <charset val="1"/>
      </rPr>
      <t>/D</t>
    </r>
    <r>
      <rPr>
        <vertAlign val="subscript"/>
        <sz val="12"/>
        <rFont val="Arial"/>
        <family val="2"/>
        <charset val="1"/>
      </rPr>
      <t>c</t>
    </r>
    <r>
      <rPr>
        <sz val="12"/>
        <rFont val="Arial"/>
        <family val="2"/>
        <charset val="1"/>
      </rPr>
      <t xml:space="preserve"> = K</t>
    </r>
    <r>
      <rPr>
        <vertAlign val="subscript"/>
        <sz val="12"/>
        <rFont val="Arial"/>
        <family val="2"/>
        <charset val="1"/>
      </rPr>
      <t>i</t>
    </r>
  </si>
  <si>
    <r>
      <rPr>
        <sz val="12"/>
        <rFont val="Arial"/>
        <family val="2"/>
        <charset val="1"/>
      </rPr>
      <t>L</t>
    </r>
    <r>
      <rPr>
        <vertAlign val="subscript"/>
        <sz val="12"/>
        <rFont val="Arial"/>
        <family val="2"/>
        <charset val="1"/>
      </rPr>
      <t>c</t>
    </r>
    <r>
      <rPr>
        <sz val="12"/>
        <rFont val="Arial"/>
        <family val="2"/>
        <charset val="1"/>
      </rPr>
      <t>/D</t>
    </r>
    <r>
      <rPr>
        <vertAlign val="subscript"/>
        <sz val="12"/>
        <rFont val="Arial"/>
        <family val="2"/>
        <charset val="1"/>
      </rPr>
      <t>c</t>
    </r>
    <r>
      <rPr>
        <sz val="12"/>
        <rFont val="Arial"/>
        <family val="2"/>
        <charset val="1"/>
      </rPr>
      <t xml:space="preserve"> = K</t>
    </r>
    <r>
      <rPr>
        <vertAlign val="subscript"/>
        <sz val="12"/>
        <rFont val="Arial"/>
        <family val="2"/>
        <charset val="1"/>
      </rPr>
      <t>L</t>
    </r>
  </si>
  <si>
    <r>
      <rPr>
        <sz val="12"/>
        <rFont val="Arial"/>
        <family val="2"/>
        <charset val="1"/>
      </rPr>
      <t>Z</t>
    </r>
    <r>
      <rPr>
        <vertAlign val="subscript"/>
        <sz val="12"/>
        <rFont val="Arial"/>
        <family val="2"/>
        <charset val="1"/>
      </rPr>
      <t>c</t>
    </r>
    <r>
      <rPr>
        <sz val="12"/>
        <rFont val="Arial"/>
        <family val="2"/>
        <charset val="1"/>
      </rPr>
      <t>/D</t>
    </r>
    <r>
      <rPr>
        <vertAlign val="subscript"/>
        <sz val="12"/>
        <rFont val="Arial"/>
        <family val="2"/>
        <charset val="1"/>
      </rPr>
      <t>c</t>
    </r>
    <r>
      <rPr>
        <sz val="12"/>
        <rFont val="Arial"/>
        <family val="2"/>
        <charset val="1"/>
      </rPr>
      <t xml:space="preserve"> = K</t>
    </r>
    <r>
      <rPr>
        <vertAlign val="subscript"/>
        <sz val="12"/>
        <rFont val="Arial"/>
        <family val="2"/>
        <charset val="1"/>
      </rPr>
      <t>Z</t>
    </r>
  </si>
  <si>
    <r>
      <rPr>
        <sz val="12"/>
        <rFont val="Arial"/>
        <family val="2"/>
        <charset val="1"/>
      </rPr>
      <t>D</t>
    </r>
    <r>
      <rPr>
        <vertAlign val="subscript"/>
        <sz val="12"/>
        <rFont val="Arial"/>
        <family val="2"/>
        <charset val="1"/>
      </rPr>
      <t>S</t>
    </r>
    <r>
      <rPr>
        <sz val="12"/>
        <rFont val="Arial"/>
        <family val="2"/>
        <charset val="1"/>
      </rPr>
      <t>/D</t>
    </r>
    <r>
      <rPr>
        <vertAlign val="subscript"/>
        <sz val="12"/>
        <rFont val="Arial"/>
        <family val="2"/>
        <charset val="1"/>
      </rPr>
      <t>c</t>
    </r>
    <r>
      <rPr>
        <sz val="12"/>
        <rFont val="Arial"/>
        <family val="2"/>
        <charset val="1"/>
      </rPr>
      <t xml:space="preserve"> = K</t>
    </r>
    <r>
      <rPr>
        <vertAlign val="subscript"/>
        <sz val="12"/>
        <rFont val="Arial"/>
        <family val="2"/>
        <charset val="1"/>
      </rPr>
      <t>D</t>
    </r>
  </si>
  <si>
    <t>Calculation of the dimensions of the cyclone</t>
  </si>
  <si>
    <t>Chosen geometry</t>
  </si>
  <si>
    <t>Copy paste the standard geometry chosen from the table above</t>
  </si>
  <si>
    <t>Estimate Dc</t>
  </si>
  <si>
    <t>Dc</t>
  </si>
  <si>
    <t>Calculation of the other dimensions</t>
  </si>
  <si>
    <t>Hc</t>
  </si>
  <si>
    <t>Bc</t>
  </si>
  <si>
    <t>Sc</t>
  </si>
  <si>
    <t>Di</t>
  </si>
  <si>
    <t>Lc</t>
  </si>
  <si>
    <t>Zc</t>
  </si>
  <si>
    <t>DS</t>
  </si>
  <si>
    <t>Geometrical ratio calculations</t>
  </si>
  <si>
    <t>Ae/Ai</t>
  </si>
  <si>
    <t>Ri/re</t>
  </si>
  <si>
    <t>Ae/Ai*Ri/re</t>
  </si>
  <si>
    <t>Af/Ai</t>
  </si>
  <si>
    <t>Inlet and outlet velocities</t>
  </si>
  <si>
    <t>Uce</t>
  </si>
  <si>
    <t>m/s</t>
  </si>
  <si>
    <t>Uci</t>
  </si>
  <si>
    <t>Striction and friction coefficient</t>
  </si>
  <si>
    <t>Ce</t>
  </si>
  <si>
    <t>Ucc/Uce</t>
  </si>
  <si>
    <t>Rec</t>
  </si>
  <si>
    <t>Cf</t>
  </si>
  <si>
    <t>Characteristic velocities</t>
  </si>
  <si>
    <t>Ucri</t>
  </si>
  <si>
    <t>Uctetai/Uci</t>
  </si>
  <si>
    <t>Uctetai</t>
  </si>
  <si>
    <t>Cut off diameter</t>
  </si>
  <si>
    <t>dc</t>
  </si>
  <si>
    <t>mm</t>
  </si>
  <si>
    <r>
      <rPr>
        <sz val="10"/>
        <rFont val="Arial"/>
        <family val="2"/>
        <charset val="1"/>
      </rPr>
      <t>Af/PiRi</t>
    </r>
    <r>
      <rPr>
        <sz val="10"/>
        <rFont val="DejaVu Sans"/>
        <family val="2"/>
        <charset val="1"/>
      </rPr>
      <t>(</t>
    </r>
    <r>
      <rPr>
        <sz val="10"/>
        <rFont val="Arial"/>
        <family val="2"/>
        <charset val="1"/>
      </rPr>
      <t>RCRi)</t>
    </r>
    <r>
      <rPr>
        <sz val="10"/>
        <rFont val="DejaVu Sans"/>
        <family val="2"/>
        <charset val="1"/>
      </rPr>
      <t>^0.5</t>
    </r>
  </si>
  <si>
    <t>Rc</t>
  </si>
  <si>
    <t>ksice</t>
  </si>
  <si>
    <t>ksici</t>
  </si>
  <si>
    <t>DPC</t>
  </si>
  <si>
    <r>
      <rPr>
        <sz val="10"/>
        <rFont val="Arial"/>
        <family val="2"/>
        <charset val="1"/>
      </rPr>
      <t xml:space="preserve">If you spot a mistake or wish to suggest an improvement, please contact </t>
    </r>
    <r>
      <rPr>
        <sz val="10"/>
        <color rgb="FF0000FF"/>
        <rFont val="Arial"/>
        <family val="2"/>
        <charset val="1"/>
      </rPr>
      <t>powder.process@protonmail.com</t>
    </r>
  </si>
  <si>
    <t>Copyright www.PowderProcess.net</t>
  </si>
  <si>
    <t>The content of PowderProcess.net is copyrighted but no warranty nor liability is ensured. The content of this site is to be seen as a help and important information and calculation must always be double checked by the user through the quality procedure of his organization or by checking another source. The user must always respect all applicable regulation. The use of the information is at the user and its organization own risk and own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</si>
</sst>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0"/>
      <name val="Arial"/>
      <family val="2"/>
      <charset val="1"/>
    </font>
    <font>
      <b/>
      <sz val="10"/>
      <name val="Arial"/>
      <family val="2"/>
      <charset val="1"/>
    </font>
    <font>
      <b/>
      <sz val="11"/>
      <color rgb="FF1F497D"/>
      <name val="Calibri"/>
      <family val="2"/>
    </font>
    <font>
      <b/>
      <sz val="11"/>
      <color rgb="FFFF0000"/>
      <name val="Calibri"/>
      <family val="2"/>
    </font>
    <font>
      <b/>
      <sz val="10"/>
      <color rgb="FF21409A"/>
      <name val="Arial"/>
      <family val="2"/>
      <charset val="1"/>
    </font>
    <font>
      <sz val="10"/>
      <name val="DejaVu Sans"/>
      <family val="2"/>
      <charset val="1"/>
    </font>
    <font>
      <sz val="10"/>
      <color rgb="FFED1C24"/>
      <name val="Arial"/>
      <family val="2"/>
      <charset val="1"/>
    </font>
    <font>
      <b/>
      <sz val="10"/>
      <color rgb="FFED1C24"/>
      <name val="Arial"/>
      <family val="2"/>
      <charset val="1"/>
    </font>
    <font>
      <sz val="12"/>
      <name val="Arial"/>
      <family val="2"/>
      <charset val="1"/>
    </font>
    <font>
      <b/>
      <sz val="12"/>
      <color rgb="FFCE181E"/>
      <name val="Arial"/>
      <family val="2"/>
      <charset val="1"/>
    </font>
    <font>
      <vertAlign val="subscript"/>
      <sz val="12"/>
      <name val="Arial"/>
      <family val="2"/>
      <charset val="1"/>
    </font>
    <font>
      <b/>
      <sz val="12"/>
      <name val="Arial"/>
      <family val="2"/>
      <charset val="1"/>
    </font>
    <font>
      <sz val="10"/>
      <color rgb="FF0000FF"/>
      <name val="Arial"/>
      <family val="2"/>
      <charset val="1"/>
    </font>
    <font>
      <sz val="10"/>
      <name val="Times New Roman"/>
      <family val="1"/>
    </font>
    <font>
      <i/>
      <sz val="7"/>
      <name val="Times New Roman"/>
      <family val="1"/>
    </font>
  </fonts>
  <fills count="10">
    <fill>
      <patternFill patternType="none"/>
    </fill>
    <fill>
      <patternFill patternType="gray125"/>
    </fill>
    <fill>
      <patternFill patternType="solid">
        <fgColor rgb="FFED1C24"/>
        <bgColor rgb="FFCE181E"/>
      </patternFill>
    </fill>
    <fill>
      <patternFill patternType="solid">
        <fgColor rgb="FFEBF1DE"/>
        <bgColor rgb="FFE0EFD4"/>
      </patternFill>
    </fill>
    <fill>
      <patternFill patternType="solid">
        <fgColor rgb="FFFCD5B5"/>
        <bgColor rgb="FFFFE5CA"/>
      </patternFill>
    </fill>
    <fill>
      <patternFill patternType="solid">
        <fgColor rgb="FFFFF9AE"/>
        <bgColor rgb="FFFFFBCC"/>
      </patternFill>
    </fill>
    <fill>
      <patternFill patternType="solid">
        <fgColor rgb="FFE0EFD4"/>
        <bgColor rgb="FFEBF1DE"/>
      </patternFill>
    </fill>
    <fill>
      <patternFill patternType="solid">
        <fgColor rgb="FFFFE5CA"/>
        <bgColor rgb="FFFCD5B5"/>
      </patternFill>
    </fill>
    <fill>
      <patternFill patternType="solid">
        <fgColor rgb="FFCCCCCC"/>
        <bgColor rgb="FFFCD5B5"/>
      </patternFill>
    </fill>
    <fill>
      <patternFill patternType="solid">
        <fgColor rgb="FFFFFBCC"/>
        <bgColor rgb="FFFFF9AE"/>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14" fillId="0" borderId="0" xfId="0" applyFont="1" applyBorder="1" applyAlignment="1">
      <alignment horizontal="center" vertical="center" wrapText="1"/>
    </xf>
    <xf numFmtId="0" fontId="1" fillId="9" borderId="0" xfId="0" applyFont="1" applyFill="1" applyAlignment="1">
      <alignment horizontal="center" vertical="center"/>
    </xf>
    <xf numFmtId="0" fontId="1" fillId="5" borderId="0" xfId="0" applyFont="1" applyFill="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1" fillId="5" borderId="1" xfId="0" applyFont="1" applyFill="1" applyBorder="1" applyAlignment="1">
      <alignment horizontal="center" vertical="center"/>
    </xf>
    <xf numFmtId="0" fontId="0" fillId="2" borderId="0" xfId="0" applyFont="1" applyFill="1"/>
    <xf numFmtId="0" fontId="1" fillId="0" borderId="0" xfId="0" applyFont="1"/>
    <xf numFmtId="0" fontId="2" fillId="3" borderId="0" xfId="0" applyFont="1" applyFill="1"/>
    <xf numFmtId="0" fontId="3" fillId="4" borderId="0" xfId="0" applyFont="1" applyFill="1"/>
    <xf numFmtId="0" fontId="0" fillId="0" borderId="1" xfId="0" applyFont="1" applyBorder="1"/>
    <xf numFmtId="0" fontId="0" fillId="0" borderId="1" xfId="0" applyFont="1" applyBorder="1" applyAlignment="1">
      <alignment horizontal="center"/>
    </xf>
    <xf numFmtId="0" fontId="4" fillId="6" borderId="1" xfId="0" applyFont="1" applyFill="1" applyBorder="1" applyAlignment="1" applyProtection="1">
      <alignment horizontal="center"/>
      <protection locked="0"/>
    </xf>
    <xf numFmtId="0" fontId="4" fillId="6" borderId="1" xfId="0" applyFont="1" applyFill="1" applyBorder="1" applyProtection="1">
      <protection locked="0"/>
    </xf>
    <xf numFmtId="0" fontId="5" fillId="0" borderId="1" xfId="0" applyFont="1" applyBorder="1" applyAlignment="1">
      <alignment horizontal="center"/>
    </xf>
    <xf numFmtId="11" fontId="4" fillId="6" borderId="1" xfId="0" applyNumberFormat="1" applyFont="1" applyFill="1" applyBorder="1" applyAlignment="1" applyProtection="1">
      <alignment horizontal="center"/>
      <protection locked="0"/>
    </xf>
    <xf numFmtId="0" fontId="6" fillId="0" borderId="1" xfId="0" applyFont="1" applyBorder="1"/>
    <xf numFmtId="164" fontId="7" fillId="7" borderId="1" xfId="0" applyNumberFormat="1" applyFont="1" applyFill="1" applyBorder="1"/>
    <xf numFmtId="0" fontId="6" fillId="0" borderId="0" xfId="0" applyFont="1"/>
    <xf numFmtId="0" fontId="8" fillId="0" borderId="0" xfId="0" applyFont="1"/>
    <xf numFmtId="0" fontId="8" fillId="0" borderId="1" xfId="0" applyFont="1" applyBorder="1"/>
    <xf numFmtId="0" fontId="8" fillId="0" borderId="1" xfId="0" applyFont="1" applyBorder="1" applyAlignment="1">
      <alignment horizontal="center"/>
    </xf>
    <xf numFmtId="0" fontId="8" fillId="0" borderId="1" xfId="0" applyFont="1" applyBorder="1" applyAlignment="1">
      <alignment horizontal="center" wrapText="1"/>
    </xf>
    <xf numFmtId="0" fontId="11" fillId="8" borderId="1" xfId="0" applyFont="1" applyFill="1" applyBorder="1" applyAlignment="1">
      <alignment horizontal="center"/>
    </xf>
    <xf numFmtId="0" fontId="11" fillId="8" borderId="1" xfId="0" applyFont="1" applyFill="1" applyBorder="1" applyAlignment="1" applyProtection="1">
      <alignment horizontal="center"/>
      <protection locked="0"/>
    </xf>
    <xf numFmtId="0" fontId="13" fillId="0" borderId="0" xfId="0" applyFont="1" applyAlignment="1"/>
  </cellXfs>
  <cellStyles count="1">
    <cellStyle name="Normal" xfId="0" builtinId="0"/>
  </cellStyles>
  <dxfs count="0"/>
  <tableStyles count="0" defaultTableStyle="TableStyleMedium2" defaultPivotStyle="PivotStyleLight16"/>
  <colors>
    <indexedColors>
      <rgbColor rgb="FF000000"/>
      <rgbColor rgb="FFEBF1DE"/>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ED1C24"/>
      <rgbColor rgb="FFFFFBCC"/>
      <rgbColor rgb="FFCCFFFF"/>
      <rgbColor rgb="FF660066"/>
      <rgbColor rgb="FFFF8080"/>
      <rgbColor rgb="FF0066CC"/>
      <rgbColor rgb="FFFFE5CA"/>
      <rgbColor rgb="FF000080"/>
      <rgbColor rgb="FFFF00FF"/>
      <rgbColor rgb="FFFFFF00"/>
      <rgbColor rgb="FF00FFFF"/>
      <rgbColor rgb="FF800080"/>
      <rgbColor rgb="FF800000"/>
      <rgbColor rgb="FF008080"/>
      <rgbColor rgb="FF0000FF"/>
      <rgbColor rgb="FF00CCFF"/>
      <rgbColor rgb="FFCCFFFF"/>
      <rgbColor rgb="FFE0EFD4"/>
      <rgbColor rgb="FFFFF9AE"/>
      <rgbColor rgb="FF99CCFF"/>
      <rgbColor rgb="FFFF99CC"/>
      <rgbColor rgb="FFCC99FF"/>
      <rgbColor rgb="FFFCD5B5"/>
      <rgbColor rgb="FF3366FF"/>
      <rgbColor rgb="FF33CCCC"/>
      <rgbColor rgb="FF99CC00"/>
      <rgbColor rgb="FFFFCC00"/>
      <rgbColor rgb="FFFF9900"/>
      <rgbColor rgb="FFFF6600"/>
      <rgbColor rgb="FF666699"/>
      <rgbColor rgb="FF969696"/>
      <rgbColor rgb="FF1F497D"/>
      <rgbColor rgb="FF339966"/>
      <rgbColor rgb="FF003300"/>
      <rgbColor rgb="FF333300"/>
      <rgbColor rgb="FFCE181E"/>
      <rgbColor rgb="FF993366"/>
      <rgbColor rgb="FF21409A"/>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1</xdr:col>
      <xdr:colOff>169155</xdr:colOff>
      <xdr:row>28</xdr:row>
      <xdr:rowOff>77040</xdr:rowOff>
    </xdr:from>
    <xdr:to>
      <xdr:col>5</xdr:col>
      <xdr:colOff>590040</xdr:colOff>
      <xdr:row>62</xdr:row>
      <xdr:rowOff>113760</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75960" y="5252040"/>
          <a:ext cx="4246920" cy="5889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366347</xdr:colOff>
      <xdr:row>0</xdr:row>
      <xdr:rowOff>147271</xdr:rowOff>
    </xdr:from>
    <xdr:to>
      <xdr:col>13</xdr:col>
      <xdr:colOff>53432</xdr:colOff>
      <xdr:row>31</xdr:row>
      <xdr:rowOff>95193</xdr:rowOff>
    </xdr:to>
    <xdr:pic>
      <xdr:nvPicPr>
        <xdr:cNvPr id="2" name="Picture 1">
          <a:extLst>
            <a:ext uri="{FF2B5EF4-FFF2-40B4-BE49-F238E27FC236}">
              <a16:creationId xmlns:a16="http://schemas.microsoft.com/office/drawing/2014/main" id="{EE19E448-73F6-45B8-AC8D-9B87AE83F473}"/>
            </a:ext>
          </a:extLst>
        </xdr:cNvPr>
        <xdr:cNvPicPr>
          <a:picLocks noChangeAspect="1"/>
        </xdr:cNvPicPr>
      </xdr:nvPicPr>
      <xdr:blipFill>
        <a:blip xmlns:r="http://schemas.openxmlformats.org/officeDocument/2006/relationships" r:embed="rId1"/>
        <a:stretch>
          <a:fillRect/>
        </a:stretch>
      </xdr:blipFill>
      <xdr:spPr>
        <a:xfrm>
          <a:off x="3941885" y="147271"/>
          <a:ext cx="3940218" cy="51758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powder.process@proton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5"/>
  <sheetViews>
    <sheetView topLeftCell="A32" zoomScaleNormal="100" workbookViewId="0">
      <selection activeCell="I44" sqref="I44:I50"/>
    </sheetView>
  </sheetViews>
  <sheetFormatPr defaultRowHeight="13.2"/>
  <cols>
    <col min="1" max="1" width="11.5546875"/>
    <col min="2" max="2" width="19.5546875" customWidth="1"/>
    <col min="3" max="7" width="11.5546875"/>
    <col min="8" max="8" width="16.109375" customWidth="1"/>
    <col min="9" max="9" width="16.88671875" customWidth="1"/>
    <col min="10" max="1025" width="11.5546875"/>
  </cols>
  <sheetData>
    <row r="1" spans="1:12">
      <c r="A1" s="8" t="s">
        <v>0</v>
      </c>
      <c r="B1" s="8"/>
      <c r="C1" s="8"/>
      <c r="D1" s="8"/>
      <c r="E1" s="8"/>
      <c r="F1" s="8"/>
      <c r="G1" s="8"/>
      <c r="H1" s="8"/>
      <c r="I1" s="8"/>
      <c r="J1" s="8"/>
      <c r="K1" s="8"/>
      <c r="L1" s="8"/>
    </row>
    <row r="3" spans="1:12" ht="14.4">
      <c r="A3" s="9" t="s">
        <v>1</v>
      </c>
      <c r="C3" s="10" t="s">
        <v>2</v>
      </c>
      <c r="D3" s="11" t="s">
        <v>3</v>
      </c>
    </row>
    <row r="5" spans="1:12">
      <c r="B5" s="7" t="s">
        <v>4</v>
      </c>
      <c r="C5" s="7"/>
      <c r="D5" s="7"/>
      <c r="E5" s="7"/>
      <c r="G5" s="7" t="s">
        <v>5</v>
      </c>
      <c r="H5" s="7"/>
    </row>
    <row r="6" spans="1:12">
      <c r="B6" s="12" t="s">
        <v>6</v>
      </c>
      <c r="C6" s="13" t="s">
        <v>7</v>
      </c>
      <c r="D6" s="14">
        <v>20</v>
      </c>
      <c r="E6" s="13" t="s">
        <v>8</v>
      </c>
      <c r="G6" s="6" t="s">
        <v>9</v>
      </c>
      <c r="H6" s="6"/>
    </row>
    <row r="7" spans="1:12">
      <c r="B7" s="12" t="s">
        <v>10</v>
      </c>
      <c r="C7" s="13"/>
      <c r="D7" s="14">
        <v>50</v>
      </c>
      <c r="E7" s="13" t="s">
        <v>11</v>
      </c>
      <c r="G7" s="15">
        <v>0.1</v>
      </c>
      <c r="H7" s="12" t="s">
        <v>12</v>
      </c>
    </row>
    <row r="8" spans="1:12">
      <c r="B8" s="12" t="s">
        <v>13</v>
      </c>
      <c r="C8" s="16" t="s">
        <v>14</v>
      </c>
      <c r="D8" s="17">
        <v>8.0000000000000002E-3</v>
      </c>
      <c r="E8" s="13" t="s">
        <v>15</v>
      </c>
      <c r="G8" s="18" t="s">
        <v>16</v>
      </c>
      <c r="H8" s="12"/>
    </row>
    <row r="9" spans="1:12">
      <c r="B9" s="12" t="s">
        <v>17</v>
      </c>
      <c r="C9" s="13"/>
      <c r="D9" s="14">
        <v>1100</v>
      </c>
      <c r="E9" s="13" t="s">
        <v>18</v>
      </c>
      <c r="G9" s="6" t="s">
        <v>19</v>
      </c>
      <c r="H9" s="6"/>
    </row>
    <row r="10" spans="1:12">
      <c r="B10" s="12" t="s">
        <v>20</v>
      </c>
      <c r="C10" s="13"/>
      <c r="D10" s="14">
        <v>2600</v>
      </c>
      <c r="E10" s="13" t="s">
        <v>18</v>
      </c>
      <c r="G10" s="19">
        <f>I80</f>
        <v>75.289678705893621</v>
      </c>
      <c r="H10" s="12" t="s">
        <v>21</v>
      </c>
    </row>
    <row r="11" spans="1:12">
      <c r="G11" s="6" t="s">
        <v>22</v>
      </c>
      <c r="H11" s="6"/>
    </row>
    <row r="12" spans="1:12">
      <c r="B12" s="5"/>
      <c r="C12" s="5"/>
      <c r="G12" s="19">
        <f>I88</f>
        <v>67748.227761581147</v>
      </c>
      <c r="H12" s="12" t="s">
        <v>23</v>
      </c>
    </row>
    <row r="14" spans="1:12">
      <c r="B14" s="7" t="s">
        <v>24</v>
      </c>
      <c r="C14" s="7"/>
      <c r="D14" s="7"/>
      <c r="E14" s="7"/>
      <c r="F14" s="7"/>
      <c r="G14" s="7"/>
    </row>
    <row r="15" spans="1:12">
      <c r="B15" s="20" t="s">
        <v>25</v>
      </c>
    </row>
    <row r="16" spans="1:12" ht="15.6">
      <c r="B16" s="21"/>
      <c r="C16" s="4" t="s">
        <v>26</v>
      </c>
      <c r="D16" s="4"/>
      <c r="E16" s="4"/>
      <c r="F16" s="4"/>
      <c r="G16" s="4"/>
    </row>
    <row r="17" spans="2:11" ht="15">
      <c r="B17" s="21"/>
      <c r="C17" s="4" t="s">
        <v>27</v>
      </c>
      <c r="D17" s="4"/>
      <c r="E17" s="4"/>
      <c r="F17" s="4" t="s">
        <v>28</v>
      </c>
      <c r="G17" s="4"/>
    </row>
    <row r="18" spans="2:11" ht="30">
      <c r="B18" s="22" t="s">
        <v>29</v>
      </c>
      <c r="C18" s="23" t="s">
        <v>30</v>
      </c>
      <c r="D18" s="23" t="s">
        <v>31</v>
      </c>
      <c r="E18" s="24" t="s">
        <v>32</v>
      </c>
      <c r="F18" s="23" t="s">
        <v>33</v>
      </c>
      <c r="G18" s="23" t="s">
        <v>31</v>
      </c>
    </row>
    <row r="19" spans="2:11" ht="18.600000000000001">
      <c r="B19" s="22" t="s">
        <v>34</v>
      </c>
      <c r="C19" s="25">
        <v>0.5</v>
      </c>
      <c r="D19" s="25">
        <v>0.5</v>
      </c>
      <c r="E19" s="25">
        <v>0.58299999999999996</v>
      </c>
      <c r="F19" s="25">
        <v>0.5</v>
      </c>
      <c r="G19" s="25">
        <v>0.44</v>
      </c>
    </row>
    <row r="20" spans="2:11" ht="18.600000000000001">
      <c r="B20" s="22" t="s">
        <v>35</v>
      </c>
      <c r="C20" s="25">
        <v>0.25</v>
      </c>
      <c r="D20" s="25">
        <v>0.25</v>
      </c>
      <c r="E20" s="25">
        <v>0.20799999999999999</v>
      </c>
      <c r="F20" s="25">
        <v>0.2</v>
      </c>
      <c r="G20" s="25">
        <v>0.21</v>
      </c>
    </row>
    <row r="21" spans="2:11" ht="18.600000000000001">
      <c r="B21" s="22" t="s">
        <v>36</v>
      </c>
      <c r="C21" s="25">
        <v>0.625</v>
      </c>
      <c r="D21" s="25">
        <v>0.6</v>
      </c>
      <c r="E21" s="25">
        <v>0.58299999999999996</v>
      </c>
      <c r="F21" s="25">
        <v>0.5</v>
      </c>
      <c r="G21" s="25">
        <v>0.5</v>
      </c>
    </row>
    <row r="22" spans="2:11" ht="18.600000000000001">
      <c r="B22" s="22" t="s">
        <v>37</v>
      </c>
      <c r="C22" s="25">
        <v>0.5</v>
      </c>
      <c r="D22" s="25">
        <v>0.5</v>
      </c>
      <c r="E22" s="25">
        <v>0.5</v>
      </c>
      <c r="F22" s="25">
        <v>0.5</v>
      </c>
      <c r="G22" s="25">
        <v>0.4</v>
      </c>
    </row>
    <row r="23" spans="2:11" ht="18.600000000000001">
      <c r="B23" s="22" t="s">
        <v>38</v>
      </c>
      <c r="C23" s="25">
        <v>2</v>
      </c>
      <c r="D23" s="25">
        <v>1.75</v>
      </c>
      <c r="E23" s="25">
        <v>1.333</v>
      </c>
      <c r="F23" s="25">
        <v>1.5</v>
      </c>
      <c r="G23" s="25">
        <v>1.4</v>
      </c>
    </row>
    <row r="24" spans="2:11" ht="18.600000000000001">
      <c r="B24" s="22" t="s">
        <v>39</v>
      </c>
      <c r="C24" s="25">
        <v>2</v>
      </c>
      <c r="D24" s="25">
        <v>2</v>
      </c>
      <c r="E24" s="25">
        <v>1.84</v>
      </c>
      <c r="F24" s="25">
        <v>2.5</v>
      </c>
      <c r="G24" s="25">
        <v>2.5</v>
      </c>
    </row>
    <row r="25" spans="2:11" ht="18.600000000000001">
      <c r="B25" s="22" t="s">
        <v>40</v>
      </c>
      <c r="C25" s="25">
        <v>0.25</v>
      </c>
      <c r="D25" s="25">
        <v>0.4</v>
      </c>
      <c r="E25" s="25">
        <v>0.5</v>
      </c>
      <c r="F25" s="25">
        <v>0.375</v>
      </c>
      <c r="G25" s="25">
        <v>0.4</v>
      </c>
    </row>
    <row r="27" spans="2:11">
      <c r="B27" s="7" t="s">
        <v>41</v>
      </c>
      <c r="C27" s="7"/>
      <c r="D27" s="7"/>
      <c r="E27" s="7"/>
      <c r="F27" s="7"/>
      <c r="G27" s="7"/>
      <c r="H27" s="7"/>
      <c r="I27" s="7"/>
      <c r="J27" s="7"/>
      <c r="K27" s="7"/>
    </row>
    <row r="29" spans="2:11">
      <c r="H29" s="7" t="s">
        <v>42</v>
      </c>
      <c r="I29" s="7"/>
    </row>
    <row r="30" spans="2:11" ht="15">
      <c r="H30" s="22" t="s">
        <v>29</v>
      </c>
      <c r="I30" s="20" t="s">
        <v>43</v>
      </c>
    </row>
    <row r="31" spans="2:11" ht="18.600000000000001">
      <c r="H31" s="22" t="s">
        <v>34</v>
      </c>
      <c r="I31" s="26">
        <v>0.5</v>
      </c>
    </row>
    <row r="32" spans="2:11" ht="18.600000000000001">
      <c r="H32" s="22" t="s">
        <v>35</v>
      </c>
      <c r="I32" s="26">
        <v>0.2</v>
      </c>
    </row>
    <row r="33" spans="8:10" ht="18.600000000000001">
      <c r="H33" s="22" t="s">
        <v>36</v>
      </c>
      <c r="I33" s="26">
        <v>0.5</v>
      </c>
    </row>
    <row r="34" spans="8:10" ht="18.600000000000001">
      <c r="H34" s="22" t="s">
        <v>37</v>
      </c>
      <c r="I34" s="26">
        <v>0.5</v>
      </c>
    </row>
    <row r="35" spans="8:10" ht="18.600000000000001">
      <c r="H35" s="22" t="s">
        <v>38</v>
      </c>
      <c r="I35" s="26">
        <v>1.5</v>
      </c>
    </row>
    <row r="36" spans="8:10" ht="18.600000000000001">
      <c r="H36" s="22" t="s">
        <v>39</v>
      </c>
      <c r="I36" s="26">
        <v>2.5</v>
      </c>
    </row>
    <row r="37" spans="8:10" ht="18.600000000000001">
      <c r="H37" s="22" t="s">
        <v>40</v>
      </c>
      <c r="I37" s="26">
        <v>0.375</v>
      </c>
    </row>
    <row r="39" spans="8:10">
      <c r="H39" s="3" t="s">
        <v>44</v>
      </c>
      <c r="I39" s="3"/>
      <c r="J39" s="3"/>
    </row>
    <row r="40" spans="8:10">
      <c r="H40" t="s">
        <v>45</v>
      </c>
      <c r="I40" s="19">
        <f>G7</f>
        <v>0.1</v>
      </c>
      <c r="J40" t="s">
        <v>12</v>
      </c>
    </row>
    <row r="42" spans="8:10">
      <c r="H42" s="2" t="s">
        <v>46</v>
      </c>
      <c r="I42" s="2"/>
      <c r="J42" s="2"/>
    </row>
    <row r="44" spans="8:10">
      <c r="H44" t="s">
        <v>47</v>
      </c>
      <c r="I44" s="19">
        <f t="shared" ref="I44:I50" si="0">$I$40*I31</f>
        <v>0.05</v>
      </c>
      <c r="J44" t="s">
        <v>12</v>
      </c>
    </row>
    <row r="45" spans="8:10">
      <c r="H45" t="s">
        <v>48</v>
      </c>
      <c r="I45" s="19">
        <f t="shared" si="0"/>
        <v>2.0000000000000004E-2</v>
      </c>
      <c r="J45" t="s">
        <v>12</v>
      </c>
    </row>
    <row r="46" spans="8:10">
      <c r="H46" t="s">
        <v>49</v>
      </c>
      <c r="I46" s="19">
        <f t="shared" si="0"/>
        <v>0.05</v>
      </c>
      <c r="J46" t="s">
        <v>12</v>
      </c>
    </row>
    <row r="47" spans="8:10">
      <c r="H47" t="s">
        <v>50</v>
      </c>
      <c r="I47" s="19">
        <f t="shared" si="0"/>
        <v>0.05</v>
      </c>
      <c r="J47" t="s">
        <v>12</v>
      </c>
    </row>
    <row r="48" spans="8:10">
      <c r="H48" t="s">
        <v>51</v>
      </c>
      <c r="I48" s="19">
        <f t="shared" si="0"/>
        <v>0.15000000000000002</v>
      </c>
      <c r="J48" t="s">
        <v>12</v>
      </c>
    </row>
    <row r="49" spans="8:10">
      <c r="H49" t="s">
        <v>52</v>
      </c>
      <c r="I49" s="19">
        <f t="shared" si="0"/>
        <v>0.25</v>
      </c>
      <c r="J49" t="s">
        <v>12</v>
      </c>
    </row>
    <row r="50" spans="8:10">
      <c r="H50" t="s">
        <v>53</v>
      </c>
      <c r="I50" s="19">
        <f t="shared" si="0"/>
        <v>3.7500000000000006E-2</v>
      </c>
      <c r="J50" t="s">
        <v>12</v>
      </c>
    </row>
    <row r="52" spans="8:10">
      <c r="H52" s="2" t="s">
        <v>54</v>
      </c>
      <c r="I52" s="2"/>
      <c r="J52" s="2"/>
    </row>
    <row r="54" spans="8:10">
      <c r="H54" t="s">
        <v>55</v>
      </c>
      <c r="I54" s="19">
        <f>4*I32*I31/3.14/I34^2</f>
        <v>0.50955414012738853</v>
      </c>
    </row>
    <row r="55" spans="8:10">
      <c r="H55" t="s">
        <v>56</v>
      </c>
      <c r="I55" s="19">
        <f>I34/(1-I32)</f>
        <v>0.625</v>
      </c>
    </row>
    <row r="56" spans="8:10">
      <c r="H56" t="s">
        <v>57</v>
      </c>
      <c r="I56" s="19">
        <f>I54*I55</f>
        <v>0.31847133757961782</v>
      </c>
    </row>
    <row r="57" spans="8:10">
      <c r="H57" t="s">
        <v>58</v>
      </c>
      <c r="I57" s="19">
        <f>-1+4*I33/I34+(1+4*I35+2*I36*(1+I33))/I34^2</f>
        <v>61</v>
      </c>
    </row>
    <row r="59" spans="8:10">
      <c r="H59" s="2" t="s">
        <v>59</v>
      </c>
      <c r="I59" s="2"/>
      <c r="J59" s="2"/>
    </row>
    <row r="61" spans="8:10">
      <c r="H61" t="s">
        <v>60</v>
      </c>
      <c r="I61" s="19">
        <f>D6/3600/(I32*I31*I40*I40)</f>
        <v>5.5555555555555545</v>
      </c>
      <c r="J61" t="s">
        <v>61</v>
      </c>
    </row>
    <row r="62" spans="8:10">
      <c r="H62" t="s">
        <v>62</v>
      </c>
      <c r="I62" s="19">
        <f>4*D6/3600/(I34^2*3.14*I40^2)</f>
        <v>2.8308563340410471</v>
      </c>
    </row>
    <row r="64" spans="8:10">
      <c r="H64" s="2" t="s">
        <v>63</v>
      </c>
      <c r="I64" s="2"/>
      <c r="J64" s="2"/>
    </row>
    <row r="66" spans="8:10">
      <c r="H66" t="s">
        <v>64</v>
      </c>
      <c r="I66" s="19">
        <f>1-(0.68-0.151*I34^2/I32/I31)*I32^(1/3)</f>
        <v>0.82309692683812152</v>
      </c>
    </row>
    <row r="67" spans="8:10">
      <c r="H67" t="s">
        <v>65</v>
      </c>
      <c r="I67" s="19">
        <f>(0.889-0.408*I32)^(-1)</f>
        <v>1.2385434728758979</v>
      </c>
    </row>
    <row r="68" spans="8:10">
      <c r="H68" t="s">
        <v>66</v>
      </c>
      <c r="I68" s="19">
        <f>I40*I67*I61*D9/D8</f>
        <v>94610.959733575524</v>
      </c>
    </row>
    <row r="69" spans="8:10">
      <c r="H69" t="s">
        <v>67</v>
      </c>
      <c r="I69" s="19">
        <f>0.0025+144/I68</f>
        <v>4.0220224000000002E-3</v>
      </c>
    </row>
    <row r="71" spans="8:10">
      <c r="H71" s="3" t="s">
        <v>68</v>
      </c>
      <c r="I71" s="3"/>
      <c r="J71" s="3"/>
    </row>
    <row r="73" spans="8:10">
      <c r="H73" t="s">
        <v>69</v>
      </c>
      <c r="I73" s="19">
        <f>D6/3600/(3.14*I40^2*I34*(I35+I36-I33))</f>
        <v>0.1011020119300374</v>
      </c>
      <c r="J73" t="s">
        <v>61</v>
      </c>
    </row>
    <row r="74" spans="8:10">
      <c r="H74" t="s">
        <v>70</v>
      </c>
      <c r="I74" s="19">
        <f>(I66*I56+I69*I57*I55^0.5)^(-1)</f>
        <v>2.1925317326458371</v>
      </c>
      <c r="J74" t="s">
        <v>61</v>
      </c>
    </row>
    <row r="75" spans="8:10">
      <c r="H75" t="s">
        <v>71</v>
      </c>
      <c r="I75" s="19">
        <f>I74*I62</f>
        <v>6.2067423429464599</v>
      </c>
      <c r="J75" t="s">
        <v>61</v>
      </c>
    </row>
    <row r="77" spans="8:10">
      <c r="H77" s="3" t="s">
        <v>72</v>
      </c>
      <c r="I77" s="3"/>
      <c r="J77" s="3"/>
    </row>
    <row r="78" spans="8:10">
      <c r="H78" t="s">
        <v>73</v>
      </c>
      <c r="I78" s="19">
        <f>2.846*((I73*D8*I34*I40)/((D10-D9)*I75^2))^0.5</f>
        <v>7.5289678705893614E-5</v>
      </c>
      <c r="J78" t="s">
        <v>12</v>
      </c>
    </row>
    <row r="79" spans="8:10">
      <c r="I79" s="19">
        <f>I78*1000</f>
        <v>7.528967870589362E-2</v>
      </c>
      <c r="J79" t="s">
        <v>74</v>
      </c>
    </row>
    <row r="80" spans="8:10">
      <c r="I80" s="19">
        <f>I79*1000</f>
        <v>75.289678705893621</v>
      </c>
      <c r="J80" t="s">
        <v>21</v>
      </c>
    </row>
    <row r="82" spans="2:10">
      <c r="H82" s="3" t="s">
        <v>22</v>
      </c>
      <c r="I82" s="3"/>
      <c r="J82" s="3"/>
    </row>
    <row r="83" spans="2:10">
      <c r="H83" t="s">
        <v>75</v>
      </c>
      <c r="I83" s="19">
        <f>(1-I34^2+4*(I34*I33+I35)+2*I36*(1+I33))/(I34)^1.5</f>
        <v>43.133513652379399</v>
      </c>
    </row>
    <row r="84" spans="2:10">
      <c r="H84" t="s">
        <v>76</v>
      </c>
      <c r="I84" s="19">
        <f>I40/2</f>
        <v>0.05</v>
      </c>
    </row>
    <row r="85" spans="2:10">
      <c r="H85" t="s">
        <v>56</v>
      </c>
      <c r="I85" s="19">
        <f>I47/2</f>
        <v>2.5000000000000001E-2</v>
      </c>
    </row>
    <row r="86" spans="2:10">
      <c r="H86" t="s">
        <v>77</v>
      </c>
      <c r="I86" s="19">
        <f>I85/I84*((1-I69*I83*I74)^(-2)-1)*I74^2</f>
        <v>3.8567091651917886</v>
      </c>
    </row>
    <row r="87" spans="2:10">
      <c r="H87" t="s">
        <v>78</v>
      </c>
      <c r="I87" s="19">
        <f>0.75*(2+3*I74^(4/3)+I74^2)</f>
        <v>11.514201215911886</v>
      </c>
    </row>
    <row r="88" spans="2:10">
      <c r="H88" t="s">
        <v>79</v>
      </c>
      <c r="I88" s="19">
        <f>(I86+I87)*D9*I62^(2)/2</f>
        <v>67748.227761581147</v>
      </c>
      <c r="J88" t="s">
        <v>23</v>
      </c>
    </row>
    <row r="91" spans="2:10">
      <c r="B91" t="s">
        <v>80</v>
      </c>
    </row>
    <row r="93" spans="2:10">
      <c r="B93" s="27" t="s">
        <v>81</v>
      </c>
    </row>
    <row r="95" spans="2:10" ht="16.5" customHeight="1">
      <c r="B95" s="1" t="s">
        <v>82</v>
      </c>
      <c r="C95" s="1"/>
      <c r="D95" s="1"/>
      <c r="E95" s="1"/>
      <c r="F95" s="1"/>
      <c r="G95" s="1"/>
      <c r="H95" s="1"/>
      <c r="I95" s="1"/>
      <c r="J95" s="1"/>
    </row>
  </sheetData>
  <sheetProtection password="C80A" sheet="1" objects="1" scenarios="1"/>
  <mergeCells count="21">
    <mergeCell ref="B95:J95"/>
    <mergeCell ref="H59:J59"/>
    <mergeCell ref="H64:J64"/>
    <mergeCell ref="H71:J71"/>
    <mergeCell ref="H77:J77"/>
    <mergeCell ref="H82:J82"/>
    <mergeCell ref="B27:K27"/>
    <mergeCell ref="H29:I29"/>
    <mergeCell ref="H39:J39"/>
    <mergeCell ref="H42:J42"/>
    <mergeCell ref="H52:J52"/>
    <mergeCell ref="B12:C12"/>
    <mergeCell ref="B14:G14"/>
    <mergeCell ref="C16:G16"/>
    <mergeCell ref="C17:E17"/>
    <mergeCell ref="F17:G17"/>
    <mergeCell ref="B5:E5"/>
    <mergeCell ref="G5:H5"/>
    <mergeCell ref="G6:H6"/>
    <mergeCell ref="G9:H9"/>
    <mergeCell ref="G11:H11"/>
  </mergeCells>
  <hyperlinks>
    <hyperlink ref="B91" r:id="rId1" display="powder.process@protonmail.com"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3C8C0-D91B-4E4C-A236-71BD6663165F}">
  <dimension ref="C4:F10"/>
  <sheetViews>
    <sheetView tabSelected="1" zoomScaleNormal="100" workbookViewId="0">
      <selection activeCell="C7" sqref="C7"/>
    </sheetView>
  </sheetViews>
  <sheetFormatPr defaultRowHeight="13.2"/>
  <cols>
    <col min="3" max="3" width="3.5546875" bestFit="1" customWidth="1"/>
    <col min="4" max="4" width="13.109375" customWidth="1"/>
  </cols>
  <sheetData>
    <row r="4" spans="3:6">
      <c r="C4" t="s">
        <v>47</v>
      </c>
      <c r="D4">
        <v>0.05</v>
      </c>
      <c r="E4">
        <f>D4*1000</f>
        <v>50</v>
      </c>
      <c r="F4" t="s">
        <v>74</v>
      </c>
    </row>
    <row r="5" spans="3:6">
      <c r="C5" t="s">
        <v>48</v>
      </c>
      <c r="D5">
        <v>2.0000000000000004E-2</v>
      </c>
      <c r="E5">
        <f t="shared" ref="E5:E10" si="0">D5*1000</f>
        <v>20.000000000000004</v>
      </c>
      <c r="F5" t="s">
        <v>74</v>
      </c>
    </row>
    <row r="6" spans="3:6">
      <c r="C6" t="s">
        <v>49</v>
      </c>
      <c r="D6">
        <v>0.05</v>
      </c>
      <c r="E6">
        <f t="shared" si="0"/>
        <v>50</v>
      </c>
      <c r="F6" t="s">
        <v>74</v>
      </c>
    </row>
    <row r="7" spans="3:6">
      <c r="C7" t="s">
        <v>50</v>
      </c>
      <c r="D7">
        <v>0.05</v>
      </c>
      <c r="E7">
        <f t="shared" si="0"/>
        <v>50</v>
      </c>
      <c r="F7" t="s">
        <v>74</v>
      </c>
    </row>
    <row r="8" spans="3:6">
      <c r="C8" t="s">
        <v>51</v>
      </c>
      <c r="D8">
        <v>0.15000000000000002</v>
      </c>
      <c r="E8">
        <f t="shared" si="0"/>
        <v>150.00000000000003</v>
      </c>
      <c r="F8" t="s">
        <v>74</v>
      </c>
    </row>
    <row r="9" spans="3:6">
      <c r="C9" t="s">
        <v>52</v>
      </c>
      <c r="D9">
        <v>0.25</v>
      </c>
      <c r="E9">
        <f t="shared" si="0"/>
        <v>250</v>
      </c>
      <c r="F9" t="s">
        <v>74</v>
      </c>
    </row>
    <row r="10" spans="3:6">
      <c r="C10" t="s">
        <v>53</v>
      </c>
      <c r="D10">
        <v>3.7500000000000006E-2</v>
      </c>
      <c r="E10">
        <f t="shared" si="0"/>
        <v>37.500000000000007</v>
      </c>
      <c r="F10" t="s">
        <v>74</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emplate/>
  <TotalTime>83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Cyclone calculation tool</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Hung,Hoang Kim,DONGNAI,VN-DN ENG Automation</dc:creator>
  <dc:description/>
  <cp:lastModifiedBy>Hung,Hoang Kim,DONGNAI,VN-DN ENG Automation</cp:lastModifiedBy>
  <cp:revision>18</cp:revision>
  <dcterms:created xsi:type="dcterms:W3CDTF">2018-10-14T11:42:18Z</dcterms:created>
  <dcterms:modified xsi:type="dcterms:W3CDTF">2019-12-24T10:39:45Z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ada0a2f-b917-4d51-b0d0-d418a10c8b23_Enabled">
    <vt:lpwstr>True</vt:lpwstr>
  </property>
  <property fmtid="{D5CDD505-2E9C-101B-9397-08002B2CF9AE}" pid="3" name="MSIP_Label_1ada0a2f-b917-4d51-b0d0-d418a10c8b23_SiteId">
    <vt:lpwstr>12a3af23-a769-4654-847f-958f3d479f4a</vt:lpwstr>
  </property>
  <property fmtid="{D5CDD505-2E9C-101B-9397-08002B2CF9AE}" pid="4" name="MSIP_Label_1ada0a2f-b917-4d51-b0d0-d418a10c8b23_Owner">
    <vt:lpwstr>HoangKim.Hung@vn.nestle.com</vt:lpwstr>
  </property>
  <property fmtid="{D5CDD505-2E9C-101B-9397-08002B2CF9AE}" pid="5" name="MSIP_Label_1ada0a2f-b917-4d51-b0d0-d418a10c8b23_SetDate">
    <vt:lpwstr>2019-12-24T10:39:37.2730663Z</vt:lpwstr>
  </property>
  <property fmtid="{D5CDD505-2E9C-101B-9397-08002B2CF9AE}" pid="6" name="MSIP_Label_1ada0a2f-b917-4d51-b0d0-d418a10c8b23_Name">
    <vt:lpwstr>General Use</vt:lpwstr>
  </property>
  <property fmtid="{D5CDD505-2E9C-101B-9397-08002B2CF9AE}" pid="7" name="MSIP_Label_1ada0a2f-b917-4d51-b0d0-d418a10c8b23_Application">
    <vt:lpwstr>Microsoft Azure Information Protection</vt:lpwstr>
  </property>
  <property fmtid="{D5CDD505-2E9C-101B-9397-08002B2CF9AE}" pid="8" name="MSIP_Label_1ada0a2f-b917-4d51-b0d0-d418a10c8b23_ActionId">
    <vt:lpwstr>f4d1a39c-c352-4424-848b-928efdd5b932</vt:lpwstr>
  </property>
  <property fmtid="{D5CDD505-2E9C-101B-9397-08002B2CF9AE}" pid="9" name="MSIP_Label_1ada0a2f-b917-4d51-b0d0-d418a10c8b23_Extended_MSFT_Method">
    <vt:lpwstr>Automatic</vt:lpwstr>
  </property>
  <property fmtid="{D5CDD505-2E9C-101B-9397-08002B2CF9AE}" pid="10" name="Sensitivity">
    <vt:lpwstr>General Use</vt:lpwstr>
  </property>
</Properties>
</file>